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6" l="1"/>
  <c r="H6" i="16" l="1"/>
  <c r="H5" i="16"/>
  <c r="I7" i="16" l="1"/>
  <c r="F8" i="20"/>
  <c r="F7" i="20"/>
  <c r="F5" i="6" l="1"/>
  <c r="E9" i="20" l="1"/>
  <c r="F6" i="6" l="1"/>
  <c r="D5" i="20" l="1"/>
  <c r="G6" i="20" l="1"/>
  <c r="G3" i="7" l="1"/>
  <c r="F9" i="20"/>
  <c r="F10" i="6" l="1"/>
  <c r="F11" i="6" s="1"/>
  <c r="F20" i="6" l="1"/>
  <c r="F13" i="6"/>
  <c r="E5" i="20"/>
  <c r="F15" i="6" l="1"/>
  <c r="F14" i="6"/>
  <c r="F6" i="20"/>
  <c r="E6" i="20"/>
</calcChain>
</file>

<file path=xl/sharedStrings.xml><?xml version="1.0" encoding="utf-8"?>
<sst xmlns="http://schemas.openxmlformats.org/spreadsheetml/2006/main" count="71" uniqueCount="65">
  <si>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</si>
  <si>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</si>
  <si>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</si>
  <si>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</si>
  <si>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</si>
  <si>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</si>
  <si>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</si>
  <si>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</si>
  <si>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</si>
  <si>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</si>
  <si>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</si>
  <si>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</si>
  <si>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</si>
  <si>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</si>
  <si>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</si>
  <si>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</si>
  <si>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</si>
  <si>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</si>
  <si>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</si>
  <si>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</si>
  <si>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</si>
  <si>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</si>
  <si>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</si>
  <si>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</si>
  <si>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</si>
  <si>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</si>
  <si>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</si>
  <si>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</si>
  <si>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</si>
  <si>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</si>
  <si>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</si>
  <si>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</si>
  <si>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</si>
  <si>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</si>
  <si>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</si>
  <si>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</si>
  <si>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</si>
  <si>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</si>
  <si>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</si>
  <si>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</si>
  <si>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</si>
  <si>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</si>
  <si>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</si>
  <si>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</si>
  <si>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</si>
  <si>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</si>
  <si>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</si>
  <si>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</si>
  <si>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</si>
  <si>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</si>
  <si>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</si>
  <si>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</si>
  <si>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</si>
  <si>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</si>
  <si>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</si>
  <si>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</si>
  <si>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СПРАВОЧНАЯ ИНФОРМАЦИЯ потребление коммунальных услуг в доме ул. 8 Марта, д.2а за Январь 2021  г.</t>
  </si>
  <si>
    <t>показаний общего прибора учета тепловой энергии отопления за Январь 2021 г.</t>
  </si>
  <si>
    <t>Расчет платы за коммунальную услуги по гаражу Январь 2021 года</t>
  </si>
  <si>
    <t>Отчет по вывозу ТКО за Январь 2021 г.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</si>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</sst>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_-* #,##0.00\ _р_._-;\-* #,##0.00\ _р_._-;_-* &quot;-&quot;??\ _р_._-;_-@_-"/>
    <numFmt numFmtId="169" formatCode="0.0"/>
    <numFmt numFmtId="170" formatCode="_-* #,##0\ _₽_-;\-* #,##0\ _₽_-;_-* &quot;-&quot;??\ _₽_-;_-@_-"/>
    <numFmt numFmtId="171" formatCode="_-* #,##0.0_р_._-;\-* #,##0.0_р_._-;_-* \-??_р_._-;_-@_-"/>
    <numFmt numFmtId="172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wrapText="1"/>
    </xf>
    <xf numFmtId="169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1" fontId="24" fillId="0" borderId="0" xfId="1" applyNumberFormat="1" applyFont="1" applyBorder="1" applyProtection="1"/>
    <xf numFmtId="172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0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1" fontId="2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4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F17" sqref="F17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2" t="s">
        <v>2</v>
      </c>
      <c r="B1" s="62"/>
      <c r="C1" s="62"/>
      <c r="D1" s="62"/>
      <c r="E1" s="62"/>
    </row>
    <row r="2" spans="1:11" ht="18.75">
      <c r="A2" s="63" t="s">
        <v>57</v>
      </c>
      <c r="B2" s="63"/>
      <c r="C2" s="63"/>
      <c r="D2" s="63"/>
      <c r="E2" s="63"/>
      <c r="F2" s="63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0"/>
    </row>
    <row r="5" spans="1:11" ht="56.25">
      <c r="A5" s="7">
        <v>35011</v>
      </c>
      <c r="B5" s="8" t="s">
        <v>8</v>
      </c>
      <c r="C5" s="9">
        <v>9103.83</v>
      </c>
      <c r="D5" s="9">
        <v>9103.83</v>
      </c>
      <c r="E5" s="9">
        <v>9377.9830000000002</v>
      </c>
      <c r="F5" s="30">
        <f>E5-D5</f>
        <v>274.15300000000025</v>
      </c>
      <c r="G5" s="40"/>
      <c r="H5" s="51"/>
    </row>
    <row r="6" spans="1:11" ht="32.25" customHeight="1">
      <c r="A6" s="64" t="s">
        <v>12</v>
      </c>
      <c r="B6" s="64"/>
      <c r="C6" s="64"/>
      <c r="D6" s="64"/>
      <c r="E6" s="64"/>
      <c r="F6" s="3">
        <f>9212.3+1222</f>
        <v>10434.299999999999</v>
      </c>
    </row>
    <row r="7" spans="1:11">
      <c r="B7" s="10"/>
    </row>
    <row r="8" spans="1:11" ht="51.75" customHeight="1">
      <c r="A8" s="65" t="s">
        <v>43</v>
      </c>
      <c r="B8" s="65"/>
      <c r="C8" s="65"/>
      <c r="D8" s="65"/>
      <c r="E8" s="65"/>
      <c r="F8" s="31">
        <v>527.9</v>
      </c>
      <c r="G8" s="28"/>
    </row>
    <row r="9" spans="1:11" ht="18.75">
      <c r="A9" s="61" t="s">
        <v>45</v>
      </c>
      <c r="B9" s="61"/>
      <c r="C9" s="61"/>
      <c r="D9" s="61"/>
      <c r="E9" s="61"/>
      <c r="F9" s="32">
        <v>5.0999999999999997E-2</v>
      </c>
    </row>
    <row r="10" spans="1:11" ht="28.15" customHeight="1">
      <c r="A10" s="66" t="s">
        <v>36</v>
      </c>
      <c r="B10" s="66"/>
      <c r="C10" s="66"/>
      <c r="D10" s="66"/>
      <c r="E10" s="66"/>
      <c r="F10" s="33">
        <f>F8*F9</f>
        <v>26.922899999999998</v>
      </c>
    </row>
    <row r="11" spans="1:11" ht="23.45" customHeight="1">
      <c r="A11" s="61" t="s">
        <v>37</v>
      </c>
      <c r="B11" s="61"/>
      <c r="C11" s="61"/>
      <c r="D11" s="61"/>
      <c r="E11" s="61"/>
      <c r="F11" s="33">
        <f>F5-F10</f>
        <v>247.23010000000025</v>
      </c>
      <c r="G11" s="68"/>
      <c r="H11" s="68"/>
      <c r="I11" s="1"/>
    </row>
    <row r="12" spans="1:11" ht="18" customHeight="1">
      <c r="A12" s="37"/>
      <c r="B12" s="37"/>
      <c r="C12" s="37"/>
      <c r="D12" s="37"/>
      <c r="E12" s="37"/>
      <c r="F12" s="33"/>
    </row>
    <row r="13" spans="1:11" ht="29.45" customHeight="1">
      <c r="A13" s="66" t="s">
        <v>44</v>
      </c>
      <c r="B13" s="66"/>
      <c r="C13" s="66"/>
      <c r="D13" s="66"/>
      <c r="E13" s="66"/>
      <c r="F13" s="32">
        <f>(F5)/(F10+F11)*F9</f>
        <v>5.0999999999999997E-2</v>
      </c>
    </row>
    <row r="14" spans="1:11" ht="48" customHeight="1">
      <c r="A14" s="66" t="s">
        <v>38</v>
      </c>
      <c r="B14" s="66"/>
      <c r="C14" s="66"/>
      <c r="D14" s="66"/>
      <c r="E14" s="66"/>
      <c r="F14" s="34">
        <f>F19*F13+F17</f>
        <v>148.74637999999999</v>
      </c>
      <c r="K14" s="38"/>
    </row>
    <row r="15" spans="1:11" ht="53.45" customHeight="1">
      <c r="A15" s="66" t="s">
        <v>60</v>
      </c>
      <c r="B15" s="66"/>
      <c r="C15" s="66"/>
      <c r="D15" s="66"/>
      <c r="E15" s="66"/>
      <c r="F15" s="34">
        <f>F13*F19*3.23</f>
        <v>389.97850740000001</v>
      </c>
      <c r="K15" s="38"/>
    </row>
    <row r="16" spans="1:11" ht="18.75">
      <c r="A16" s="61" t="s">
        <v>42</v>
      </c>
      <c r="B16" s="61"/>
      <c r="C16" s="61"/>
      <c r="D16" s="61"/>
      <c r="E16" s="61"/>
      <c r="F16" s="35">
        <v>5055</v>
      </c>
    </row>
    <row r="17" spans="1:6" ht="18.75">
      <c r="A17" s="61" t="s">
        <v>41</v>
      </c>
      <c r="B17" s="61"/>
      <c r="C17" s="61"/>
      <c r="D17" s="61"/>
      <c r="E17" s="61"/>
      <c r="F17" s="33">
        <v>28.01</v>
      </c>
    </row>
    <row r="18" spans="1:6" ht="18.75">
      <c r="A18" s="61" t="s">
        <v>40</v>
      </c>
      <c r="B18" s="61"/>
      <c r="C18" s="61"/>
      <c r="D18" s="61"/>
      <c r="E18" s="61"/>
      <c r="F18" s="33">
        <v>4.01</v>
      </c>
    </row>
    <row r="19" spans="1:6" ht="22.15" customHeight="1">
      <c r="A19" s="61" t="s">
        <v>39</v>
      </c>
      <c r="B19" s="61"/>
      <c r="C19" s="61"/>
      <c r="D19" s="61"/>
      <c r="E19" s="61"/>
      <c r="F19" s="33">
        <v>2367.38</v>
      </c>
    </row>
    <row r="20" spans="1:6" ht="59.25" customHeight="1">
      <c r="A20" s="67" t="s">
        <v>55</v>
      </c>
      <c r="B20" s="67"/>
      <c r="C20" s="67"/>
      <c r="D20" s="67"/>
      <c r="E20" s="67"/>
      <c r="F20" s="36">
        <f>F11/F6*F19+F16/F6*F18</f>
        <v>58.035339614348892</v>
      </c>
    </row>
    <row r="21" spans="1:6" ht="18.75">
      <c r="A21" s="61"/>
      <c r="B21" s="61"/>
      <c r="C21" s="61"/>
      <c r="D21" s="61"/>
      <c r="E21" s="61"/>
      <c r="F21" s="39"/>
    </row>
    <row r="22" spans="1:6" ht="18.75">
      <c r="A22" s="61"/>
      <c r="B22" s="61"/>
      <c r="C22" s="61"/>
      <c r="D22" s="61"/>
      <c r="E22" s="61"/>
      <c r="F22" s="39"/>
    </row>
    <row r="23" spans="1:6" ht="18.75">
      <c r="A23" s="61"/>
      <c r="B23" s="61"/>
      <c r="C23" s="61"/>
      <c r="D23" s="61"/>
      <c r="E23" s="61"/>
      <c r="F23" s="39"/>
    </row>
  </sheetData>
  <mergeCells count="19">
    <mergeCell ref="A19:E19"/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58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9</v>
      </c>
      <c r="B3" s="69"/>
      <c r="C3" s="69"/>
      <c r="D3" s="69"/>
      <c r="E3" s="69"/>
      <c r="F3" s="11"/>
      <c r="G3" s="12" t="e">
        <f>#REF!+#REF!/'Отопление и ГВС'!F6*1222</f>
        <v>#REF!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9">
        <v>28.95</v>
      </c>
    </row>
    <row r="7" spans="1:9">
      <c r="A7" t="s">
        <v>13</v>
      </c>
      <c r="G7" s="15">
        <v>1495.17</v>
      </c>
    </row>
    <row r="9" spans="1:9" ht="21">
      <c r="A9" t="s">
        <v>11</v>
      </c>
      <c r="G9" s="13">
        <v>808.16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I5" sqref="I5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4" t="s">
        <v>59</v>
      </c>
      <c r="B1" s="74"/>
      <c r="C1" s="74"/>
      <c r="D1" s="74"/>
      <c r="E1" s="74"/>
      <c r="F1" s="74"/>
      <c r="G1" s="74"/>
      <c r="H1" s="74"/>
    </row>
    <row r="2" spans="1:9">
      <c r="B2"/>
    </row>
    <row r="3" spans="1:9" ht="27.75" customHeight="1">
      <c r="A3" s="75" t="s">
        <v>54</v>
      </c>
      <c r="B3" s="75"/>
      <c r="C3" s="75"/>
      <c r="D3" s="75"/>
      <c r="E3" s="41" t="s">
        <v>47</v>
      </c>
      <c r="F3" s="41" t="s">
        <v>48</v>
      </c>
      <c r="G3" s="57" t="s">
        <v>49</v>
      </c>
      <c r="H3" s="41" t="s">
        <v>0</v>
      </c>
      <c r="I3" s="42" t="s">
        <v>50</v>
      </c>
    </row>
    <row r="4" spans="1:9" ht="27.75" customHeight="1">
      <c r="A4" s="76" t="s">
        <v>51</v>
      </c>
      <c r="B4" s="76"/>
      <c r="C4" s="76"/>
      <c r="D4" s="76"/>
      <c r="E4" s="52">
        <v>9212.2999999999993</v>
      </c>
      <c r="F4" s="53">
        <v>866.1</v>
      </c>
      <c r="G4" s="53">
        <v>66.92</v>
      </c>
      <c r="H4" s="54">
        <v>57956.53</v>
      </c>
      <c r="I4" s="55">
        <f>(H4-H5-H6)/E4</f>
        <v>5.9245508722034685</v>
      </c>
    </row>
    <row r="5" spans="1:9" ht="36.75" customHeight="1">
      <c r="A5" s="76" t="s">
        <v>52</v>
      </c>
      <c r="B5" s="76"/>
      <c r="C5" s="76"/>
      <c r="D5" s="76"/>
      <c r="E5" s="43">
        <v>1222</v>
      </c>
      <c r="F5" s="44">
        <v>866.1</v>
      </c>
      <c r="G5" s="44">
        <v>2</v>
      </c>
      <c r="H5" s="45">
        <f>F5*G5</f>
        <v>1732.2</v>
      </c>
      <c r="I5" s="46"/>
    </row>
    <row r="6" spans="1:9" ht="36.75" customHeight="1">
      <c r="A6" s="78" t="s">
        <v>64</v>
      </c>
      <c r="B6" s="79"/>
      <c r="C6" s="79"/>
      <c r="D6" s="80"/>
      <c r="E6" s="56"/>
      <c r="F6" s="44">
        <v>866.1</v>
      </c>
      <c r="G6" s="44">
        <v>1.9</v>
      </c>
      <c r="H6" s="45">
        <f>F6*G6</f>
        <v>1645.59</v>
      </c>
      <c r="I6" s="46"/>
    </row>
    <row r="7" spans="1:9" ht="34.9" customHeight="1">
      <c r="A7" s="77" t="s">
        <v>53</v>
      </c>
      <c r="B7" s="77"/>
      <c r="C7" s="77"/>
      <c r="D7" s="77"/>
      <c r="E7" s="47"/>
      <c r="F7" s="58"/>
      <c r="G7" s="58"/>
      <c r="H7" s="48"/>
      <c r="I7" s="49">
        <f>I4</f>
        <v>5.9245508722034685</v>
      </c>
    </row>
    <row r="8" spans="1:9" ht="14.25" customHeight="1">
      <c r="A8" s="17"/>
      <c r="B8" s="18"/>
    </row>
    <row r="9" spans="1:9" ht="16.5" customHeight="1">
      <c r="A9" s="73"/>
      <c r="B9" s="73"/>
      <c r="C9" s="73"/>
    </row>
    <row r="10" spans="1:9">
      <c r="A10" t="s">
        <v>61</v>
      </c>
      <c r="B10"/>
    </row>
    <row r="11" spans="1:9">
      <c r="A11">
        <v>1</v>
      </c>
      <c r="B11" s="72" t="s">
        <v>62</v>
      </c>
      <c r="C11" s="72"/>
      <c r="D11" s="72"/>
      <c r="E11" t="s">
        <v>63</v>
      </c>
      <c r="F11" s="59"/>
      <c r="G11">
        <v>1.9</v>
      </c>
    </row>
  </sheetData>
  <mergeCells count="8">
    <mergeCell ref="B11:D11"/>
    <mergeCell ref="A9:C9"/>
    <mergeCell ref="A1:H1"/>
    <mergeCell ref="A3:D3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0" customWidth="1"/>
    <col min="2" max="2" width="23.5703125" style="20" customWidth="1"/>
    <col min="3" max="3" width="10.140625" style="20" customWidth="1"/>
    <col min="4" max="4" width="15.85546875" style="20" customWidth="1"/>
    <col min="5" max="5" width="10.7109375" style="20" customWidth="1"/>
    <col min="6" max="6" width="11.42578125" style="20" customWidth="1"/>
    <col min="7" max="7" width="18.5703125" style="20" customWidth="1"/>
    <col min="8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7">
      <c r="A1" s="19" t="s">
        <v>56</v>
      </c>
    </row>
    <row r="2" spans="1:7">
      <c r="A2" s="81" t="s">
        <v>14</v>
      </c>
      <c r="B2" s="81" t="s">
        <v>15</v>
      </c>
      <c r="C2" s="81" t="s">
        <v>16</v>
      </c>
      <c r="D2" s="81" t="s">
        <v>17</v>
      </c>
      <c r="E2" s="81" t="s">
        <v>18</v>
      </c>
      <c r="F2" s="81"/>
      <c r="G2" s="81"/>
    </row>
    <row r="3" spans="1:7">
      <c r="A3" s="81"/>
      <c r="B3" s="81"/>
      <c r="C3" s="81"/>
      <c r="D3" s="81"/>
      <c r="E3" s="81" t="s">
        <v>19</v>
      </c>
      <c r="F3" s="81"/>
      <c r="G3" s="81" t="s">
        <v>20</v>
      </c>
    </row>
    <row r="4" spans="1:7">
      <c r="A4" s="81"/>
      <c r="B4" s="81"/>
      <c r="C4" s="81"/>
      <c r="D4" s="81"/>
      <c r="E4" s="21" t="s">
        <v>21</v>
      </c>
      <c r="F4" s="21" t="s">
        <v>22</v>
      </c>
      <c r="G4" s="81"/>
    </row>
    <row r="5" spans="1:7">
      <c r="A5" s="22" t="s">
        <v>23</v>
      </c>
      <c r="B5" s="23" t="s">
        <v>24</v>
      </c>
      <c r="C5" s="24" t="s">
        <v>25</v>
      </c>
      <c r="D5" s="23">
        <f>'Отопление и ГВС'!D5</f>
        <v>9103.83</v>
      </c>
      <c r="E5" s="25">
        <f>'Отопление и ГВС'!F11</f>
        <v>247.23010000000025</v>
      </c>
      <c r="F5" s="23"/>
      <c r="G5" s="23"/>
    </row>
    <row r="6" spans="1:7" ht="33.75">
      <c r="A6" s="22" t="s">
        <v>23</v>
      </c>
      <c r="B6" s="23" t="s">
        <v>26</v>
      </c>
      <c r="C6" s="24" t="s">
        <v>25</v>
      </c>
      <c r="D6" s="23"/>
      <c r="E6" s="26">
        <f>E7*'Отопление и ГВС'!F13</f>
        <v>23.715</v>
      </c>
      <c r="F6" s="26">
        <f>6*3.23*'Отопление и ГВС'!F13</f>
        <v>0.98837999999999993</v>
      </c>
      <c r="G6" s="26">
        <f>G7*0.051</f>
        <v>2.2184999999999997</v>
      </c>
    </row>
    <row r="7" spans="1:7" ht="22.5">
      <c r="A7" s="22" t="s">
        <v>27</v>
      </c>
      <c r="B7" s="23" t="s">
        <v>28</v>
      </c>
      <c r="C7" s="24" t="s">
        <v>29</v>
      </c>
      <c r="D7" s="23"/>
      <c r="E7" s="25">
        <v>465</v>
      </c>
      <c r="F7" s="25">
        <f>6*3.23</f>
        <v>19.38</v>
      </c>
      <c r="G7" s="25">
        <v>43.5</v>
      </c>
    </row>
    <row r="8" spans="1:7">
      <c r="A8" s="22" t="s">
        <v>27</v>
      </c>
      <c r="B8" s="23" t="s">
        <v>30</v>
      </c>
      <c r="C8" s="24" t="s">
        <v>29</v>
      </c>
      <c r="D8" s="60">
        <v>1667</v>
      </c>
      <c r="E8" s="25">
        <v>767</v>
      </c>
      <c r="F8" s="25">
        <f>6*4.33</f>
        <v>25.98</v>
      </c>
      <c r="G8" s="25">
        <v>43.5</v>
      </c>
    </row>
    <row r="9" spans="1:7">
      <c r="A9" s="22" t="s">
        <v>27</v>
      </c>
      <c r="B9" s="23" t="s">
        <v>31</v>
      </c>
      <c r="C9" s="24" t="s">
        <v>29</v>
      </c>
      <c r="D9" s="23"/>
      <c r="E9" s="25">
        <f>E7+E8</f>
        <v>1232</v>
      </c>
      <c r="F9" s="25">
        <f>F7+F8</f>
        <v>45.36</v>
      </c>
      <c r="G9" s="25">
        <v>87</v>
      </c>
    </row>
    <row r="10" spans="1:7">
      <c r="A10" s="22" t="s">
        <v>32</v>
      </c>
      <c r="B10" s="23" t="s">
        <v>33</v>
      </c>
      <c r="C10" s="24" t="s">
        <v>34</v>
      </c>
      <c r="D10" s="23"/>
      <c r="E10" s="27">
        <v>42776</v>
      </c>
      <c r="F10" s="21"/>
      <c r="G10" s="27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2020-12-23T14:06:26Z</cp:lastPrinted>
  <dcterms:created xsi:type="dcterms:W3CDTF">2015-09-15T11:53:49Z</dcterms:created>
  <dcterms:modified xsi:type="dcterms:W3CDTF">2021-02-08T07:13:53Z</dcterms:modified>
</cp:coreProperties>
</file>